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hp\Downloads\"/>
    </mc:Choice>
  </mc:AlternateContent>
  <bookViews>
    <workbookView xWindow="-105" yWindow="-105" windowWidth="23250" windowHeight="12570" activeTab="3"/>
  </bookViews>
  <sheets>
    <sheet name="Carlisle Tire" sheetId="1" r:id="rId1"/>
    <sheet name="Buying Shoes" sheetId="2" r:id="rId2"/>
    <sheet name="New Product" sheetId="3" r:id="rId3"/>
    <sheet name="Hit Show" sheetId="5" r:id="rId4"/>
  </sheet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27" i="5" l="1"/>
  <c r="B30" i="5"/>
  <c r="B18" i="5"/>
  <c r="C18" i="5"/>
  <c r="F11" i="5"/>
  <c r="H20" i="5"/>
  <c r="I20" i="5"/>
  <c r="B21" i="5"/>
  <c r="B25" i="5" s="1"/>
  <c r="C21" i="5"/>
  <c r="C25" i="5" s="1"/>
  <c r="H22" i="5"/>
  <c r="J20" i="5" s="1"/>
  <c r="I22" i="5"/>
  <c r="B22" i="5"/>
  <c r="C22" i="5"/>
  <c r="C26" i="5" s="1"/>
  <c r="B26" i="5"/>
  <c r="D26" i="5" s="1"/>
  <c r="I27" i="5"/>
  <c r="H28" i="5"/>
  <c r="I28" i="5"/>
  <c r="E15" i="5"/>
  <c r="F15" i="5"/>
  <c r="E16" i="5"/>
  <c r="F16" i="5"/>
  <c r="G6" i="5" l="1"/>
  <c r="B31" i="5"/>
  <c r="C31" i="5"/>
  <c r="F17" i="5" s="1"/>
  <c r="C27" i="5"/>
  <c r="D25" i="5"/>
  <c r="F6" i="5" s="1"/>
  <c r="B27" i="5"/>
  <c r="J21" i="5"/>
  <c r="J23" i="5" s="1"/>
  <c r="F5" i="5" l="1"/>
  <c r="G5" i="5"/>
  <c r="C30" i="5"/>
  <c r="I29" i="5" s="1"/>
  <c r="D31" i="5"/>
  <c r="E17" i="5"/>
  <c r="H5" i="5" l="1"/>
  <c r="D30" i="5"/>
  <c r="H29" i="5"/>
  <c r="G15" i="5"/>
  <c r="G16" i="5"/>
  <c r="G18" i="5" l="1"/>
  <c r="G4" i="5" s="1"/>
  <c r="J28" i="5"/>
  <c r="J27" i="5"/>
  <c r="J30" i="5" s="1"/>
  <c r="F4" i="5" s="1"/>
  <c r="H4" i="5" s="1"/>
  <c r="H7" i="5" l="1"/>
  <c r="E11" i="5"/>
  <c r="D33" i="2" l="1"/>
  <c r="D32" i="2"/>
  <c r="D30" i="2"/>
  <c r="M28" i="2"/>
  <c r="M26" i="2"/>
  <c r="M16" i="2"/>
  <c r="M17" i="2"/>
  <c r="M18" i="2"/>
  <c r="M19" i="2"/>
  <c r="M20" i="2"/>
  <c r="M21" i="2"/>
  <c r="M22" i="2"/>
  <c r="M23" i="2"/>
  <c r="M24" i="2"/>
  <c r="M15" i="2"/>
  <c r="C15" i="2"/>
  <c r="D15" i="2"/>
  <c r="E15" i="2"/>
  <c r="F15" i="2"/>
  <c r="G15" i="2"/>
  <c r="H15" i="2"/>
  <c r="I15" i="2"/>
  <c r="J15" i="2"/>
  <c r="K15" i="2"/>
  <c r="C16" i="2"/>
  <c r="D16" i="2"/>
  <c r="E16" i="2"/>
  <c r="F16" i="2"/>
  <c r="G16" i="2"/>
  <c r="H16" i="2"/>
  <c r="I16" i="2"/>
  <c r="J16" i="2"/>
  <c r="K16" i="2"/>
  <c r="C17" i="2"/>
  <c r="D17" i="2"/>
  <c r="E17" i="2"/>
  <c r="F17" i="2"/>
  <c r="G17" i="2"/>
  <c r="H17" i="2"/>
  <c r="I17" i="2"/>
  <c r="J17" i="2"/>
  <c r="K17" i="2"/>
  <c r="C18" i="2"/>
  <c r="D18" i="2"/>
  <c r="E18" i="2"/>
  <c r="F18" i="2"/>
  <c r="G18" i="2"/>
  <c r="H18" i="2"/>
  <c r="I18" i="2"/>
  <c r="J18" i="2"/>
  <c r="K18" i="2"/>
  <c r="C19" i="2"/>
  <c r="D19" i="2"/>
  <c r="E19" i="2"/>
  <c r="F19" i="2"/>
  <c r="G19" i="2"/>
  <c r="H19" i="2"/>
  <c r="I19" i="2"/>
  <c r="J19" i="2"/>
  <c r="K19" i="2"/>
  <c r="C20" i="2"/>
  <c r="D20" i="2"/>
  <c r="E20" i="2"/>
  <c r="F20" i="2"/>
  <c r="G20" i="2"/>
  <c r="H20" i="2"/>
  <c r="I20" i="2"/>
  <c r="J20" i="2"/>
  <c r="K20" i="2"/>
  <c r="C21" i="2"/>
  <c r="D21" i="2"/>
  <c r="E21" i="2"/>
  <c r="F21" i="2"/>
  <c r="G21" i="2"/>
  <c r="H21" i="2"/>
  <c r="I21" i="2"/>
  <c r="J21" i="2"/>
  <c r="K21" i="2"/>
  <c r="C22" i="2"/>
  <c r="D22" i="2"/>
  <c r="E22" i="2"/>
  <c r="F22" i="2"/>
  <c r="G22" i="2"/>
  <c r="H22" i="2"/>
  <c r="I22" i="2"/>
  <c r="J22" i="2"/>
  <c r="K22" i="2"/>
  <c r="C23" i="2"/>
  <c r="D23" i="2"/>
  <c r="E23" i="2"/>
  <c r="F23" i="2"/>
  <c r="G23" i="2"/>
  <c r="H23" i="2"/>
  <c r="I23" i="2"/>
  <c r="J23" i="2"/>
  <c r="K23" i="2"/>
  <c r="C24" i="2"/>
  <c r="D24" i="2"/>
  <c r="E24" i="2"/>
  <c r="F24" i="2"/>
  <c r="G24" i="2"/>
  <c r="H24" i="2"/>
  <c r="I24" i="2"/>
  <c r="J24" i="2"/>
  <c r="K24" i="2"/>
  <c r="B16" i="2"/>
  <c r="B17" i="2"/>
  <c r="B18" i="2"/>
  <c r="B19" i="2"/>
  <c r="B20" i="2"/>
  <c r="B21" i="2"/>
  <c r="B22" i="2"/>
  <c r="B23" i="2"/>
  <c r="B24" i="2"/>
  <c r="B15" i="2"/>
  <c r="J23" i="1"/>
  <c r="H23" i="1"/>
  <c r="J21" i="1"/>
  <c r="J18" i="1"/>
  <c r="J19" i="1"/>
  <c r="J17" i="1"/>
  <c r="F33" i="1"/>
  <c r="F31" i="1"/>
  <c r="F28" i="1"/>
  <c r="F29" i="1"/>
  <c r="F27" i="1"/>
  <c r="C27" i="1"/>
  <c r="D27" i="1"/>
  <c r="C28" i="1"/>
  <c r="D28" i="1"/>
  <c r="C29" i="1"/>
  <c r="D29" i="1"/>
  <c r="B28" i="1"/>
  <c r="B29" i="1"/>
  <c r="B27" i="1"/>
  <c r="H21" i="1"/>
  <c r="H18" i="1"/>
  <c r="H19" i="1"/>
  <c r="H17" i="1"/>
  <c r="F23" i="1"/>
  <c r="F21" i="1"/>
  <c r="F18" i="1"/>
  <c r="F19" i="1"/>
  <c r="F17" i="1"/>
  <c r="B11" i="3" l="1"/>
</calcChain>
</file>

<file path=xl/sharedStrings.xml><?xml version="1.0" encoding="utf-8"?>
<sst xmlns="http://schemas.openxmlformats.org/spreadsheetml/2006/main" count="159" uniqueCount="85">
  <si>
    <t>Expands</t>
  </si>
  <si>
    <t>Remains stable</t>
  </si>
  <si>
    <t>Contracts</t>
  </si>
  <si>
    <t>Do nothing</t>
  </si>
  <si>
    <t>Expand</t>
  </si>
  <si>
    <t>Remain stable</t>
  </si>
  <si>
    <t>Contract</t>
  </si>
  <si>
    <t>New Plant</t>
  </si>
  <si>
    <t>Expand Existing</t>
  </si>
  <si>
    <t>Outcomes</t>
  </si>
  <si>
    <t>Probability</t>
  </si>
  <si>
    <t>Decisions</t>
  </si>
  <si>
    <t>Carlisle Tire and Rubber (W&amp;A Problem 9.31)</t>
  </si>
  <si>
    <t>Input Data</t>
  </si>
  <si>
    <t>Buying Athletic Shoes (W&amp;A 9.35)</t>
  </si>
  <si>
    <t>Cost of each pair</t>
  </si>
  <si>
    <t>Regular Selling price</t>
  </si>
  <si>
    <t>Closeout sale price</t>
  </si>
  <si>
    <t># of pairs of shoes</t>
  </si>
  <si>
    <t>Favorable</t>
  </si>
  <si>
    <t>Neutral</t>
  </si>
  <si>
    <t>Unfavorable</t>
  </si>
  <si>
    <t>Success</t>
  </si>
  <si>
    <t>Failure</t>
  </si>
  <si>
    <t>New Product Decision (W&amp;A 9.42)</t>
  </si>
  <si>
    <t>Net Gain or Loss from New Product</t>
  </si>
  <si>
    <t>Product Successful</t>
  </si>
  <si>
    <t>Product Failure</t>
  </si>
  <si>
    <t xml:space="preserve">Accuracy Probabilities </t>
  </si>
  <si>
    <t>Given the Outcome</t>
  </si>
  <si>
    <t>Probability the Survey Indicates</t>
  </si>
  <si>
    <t>Product Outcome</t>
  </si>
  <si>
    <t>Prior Probability</t>
  </si>
  <si>
    <t>Cost of Survey</t>
  </si>
  <si>
    <t>Hit</t>
  </si>
  <si>
    <t>Flop</t>
  </si>
  <si>
    <t>New Show a Hit?  (W&amp;A Problem 9.51)</t>
  </si>
  <si>
    <t>Hit Show</t>
  </si>
  <si>
    <t>Probability of Hit</t>
  </si>
  <si>
    <t>Probability of Flop</t>
  </si>
  <si>
    <t>Cost of Market Research</t>
  </si>
  <si>
    <t>When a show was a Hit</t>
  </si>
  <si>
    <t>Payoff table</t>
  </si>
  <si>
    <t>Minimax</t>
  </si>
  <si>
    <t>Aggressive</t>
  </si>
  <si>
    <t>Maximax</t>
  </si>
  <si>
    <t>Decision</t>
  </si>
  <si>
    <t>Conservative</t>
  </si>
  <si>
    <t>Maximin</t>
  </si>
  <si>
    <t>Regret</t>
  </si>
  <si>
    <t>Regret table</t>
  </si>
  <si>
    <t>EMV</t>
  </si>
  <si>
    <t>e) I think the best option is to go for the new plant. I feel that the EMV method is the best.</t>
  </si>
  <si>
    <t>Outcomes - Demand</t>
  </si>
  <si>
    <t>2.c.</t>
  </si>
  <si>
    <t>Expected demand for pairs of shoes</t>
  </si>
  <si>
    <t>The best decision for 540 is to order 600. This is the same as the EMV decision.</t>
  </si>
  <si>
    <t>2.d.</t>
  </si>
  <si>
    <t>Right now, the probability of the demand being around 500 or 600 is very high. In fact it is comfortably the most. That is why the best emv decision is around 600.</t>
  </si>
  <si>
    <t>If the probability of the demand changes however, then the best emv decision would change to a value which corresponds to the highest probability.</t>
  </si>
  <si>
    <t>Probabilities</t>
  </si>
  <si>
    <t>Red Light</t>
  </si>
  <si>
    <t>Green Light</t>
  </si>
  <si>
    <t>Pred. Flop</t>
  </si>
  <si>
    <t>Pred. Hit</t>
  </si>
  <si>
    <t>Posterior</t>
  </si>
  <si>
    <t>Originals</t>
  </si>
  <si>
    <t>Without Research</t>
  </si>
  <si>
    <t>Free info</t>
  </si>
  <si>
    <t>With Research</t>
  </si>
  <si>
    <t>EMV No Survey</t>
  </si>
  <si>
    <t>EVI</t>
  </si>
  <si>
    <t>Maxed EMV</t>
  </si>
  <si>
    <t>Survey Prob</t>
  </si>
  <si>
    <t>b. Do the survey</t>
  </si>
  <si>
    <t xml:space="preserve">c.  </t>
  </si>
  <si>
    <t>Max Profit</t>
  </si>
  <si>
    <t>EV w/PI</t>
  </si>
  <si>
    <t>EVPI</t>
  </si>
  <si>
    <t xml:space="preserve">d. </t>
  </si>
  <si>
    <t>EMV Three Outcomes</t>
  </si>
  <si>
    <t>Final EVI</t>
  </si>
  <si>
    <t>Joint Probability</t>
  </si>
  <si>
    <t>a. The EMV Maximisation decision is to do the research</t>
  </si>
  <si>
    <t>b. The max to pay is 3.68. It looks like the quality of the market research is extremely good.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</si>
</sst>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0"/>
    <numFmt numFmtId="165" formatCode="&quot;$&quot;#,##0"/>
    <numFmt numFmtId="170" formatCode="&quot;$&quot;#,##0.00"/>
    <numFmt numFmtId="172" formatCode="&quot;$&quot;#,##0.000"/>
  </numFmts>
  <fonts count="5" x14ac:knownFonts="1">
    <font>
      <sz val="11"/>
      <color theme="1"/>
      <name val="Calibri"/>
      <family val="2"/>
      <scheme val="minor"/>
    </font>
    <font>
      <b/>
      <sz val="11"/>
      <color theme="1"/>
      <name val="Calibri"/>
      <family val="2"/>
      <scheme val="minor"/>
    </font>
    <font>
      <sz val="11"/>
      <color theme="1"/>
      <name val="Calibri"/>
      <family val="2"/>
      <scheme val="minor"/>
    </font>
    <font>
      <sz val="12"/>
      <color theme="1"/>
      <name val="Times New Roman"/>
      <family val="1"/>
    </font>
    <font>
      <u/>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2" fillId="0" borderId="0" applyFont="0" applyFill="0" applyBorder="0" applyAlignment="0" applyProtection="0"/>
  </cellStyleXfs>
  <cellXfs count="16">
    <xf numFmtId="0" fontId="0" fillId="0" borderId="0" xfId="0"/>
    <xf numFmtId="0" fontId="0" fillId="0" borderId="0" xfId="0" applyAlignment="1">
      <alignment horizontal="right"/>
    </xf>
    <xf numFmtId="0" fontId="1" fillId="0" borderId="0" xfId="0" applyFont="1"/>
    <xf numFmtId="164" fontId="0" fillId="0" borderId="0" xfId="0" applyNumberFormat="1"/>
    <xf numFmtId="165" fontId="0" fillId="0" borderId="0" xfId="0" applyNumberFormat="1" applyAlignment="1">
      <alignment horizontal="right"/>
    </xf>
    <xf numFmtId="165" fontId="0" fillId="0" borderId="0" xfId="0" applyNumberFormat="1"/>
    <xf numFmtId="2" fontId="0" fillId="0" borderId="0" xfId="0" applyNumberFormat="1"/>
    <xf numFmtId="0" fontId="3" fillId="0" borderId="0" xfId="0" applyFont="1"/>
    <xf numFmtId="0" fontId="0" fillId="0" borderId="0" xfId="0" applyFont="1"/>
    <xf numFmtId="170" fontId="0" fillId="0" borderId="0" xfId="0" applyNumberFormat="1" applyFont="1"/>
    <xf numFmtId="170" fontId="0" fillId="0" borderId="0" xfId="0" applyNumberFormat="1"/>
    <xf numFmtId="0" fontId="0" fillId="0" borderId="0" xfId="0" applyNumberFormat="1" applyFont="1"/>
    <xf numFmtId="0" fontId="4" fillId="0" borderId="0" xfId="0" applyFont="1"/>
    <xf numFmtId="9" fontId="1" fillId="0" borderId="0" xfId="1" applyFont="1"/>
    <xf numFmtId="170" fontId="1" fillId="0" borderId="0" xfId="0" applyNumberFormat="1" applyFont="1"/>
    <xf numFmtId="172" fontId="0" fillId="0" borderId="0" xfId="0" applyNumberFormat="1" applyFont="1"/>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1</xdr:colOff>
      <xdr:row>23</xdr:row>
      <xdr:rowOff>0</xdr:rowOff>
    </xdr:from>
    <xdr:to>
      <xdr:col>4</xdr:col>
      <xdr:colOff>476251</xdr:colOff>
      <xdr:row>53</xdr:row>
      <xdr:rowOff>58535</xdr:rowOff>
    </xdr:to>
    <xdr:pic>
      <xdr:nvPicPr>
        <xdr:cNvPr id="4" name="Picture 3"/>
        <xdr:cNvPicPr>
          <a:picLocks noChangeAspect="1"/>
        </xdr:cNvPicPr>
      </xdr:nvPicPr>
      <xdr:blipFill>
        <a:blip xmlns:r="http://schemas.openxmlformats.org/officeDocument/2006/relationships" r:embed="rId1"/>
        <a:stretch>
          <a:fillRect/>
        </a:stretch>
      </xdr:blipFill>
      <xdr:spPr>
        <a:xfrm>
          <a:off x="1" y="4381500"/>
          <a:ext cx="4667250" cy="577353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33"/>
  <sheetViews>
    <sheetView topLeftCell="A3" zoomScale="70" zoomScaleNormal="70" workbookViewId="0">
      <selection activeCell="H23" sqref="H23"/>
    </sheetView>
  </sheetViews>
  <sheetFormatPr defaultRowHeight="15" x14ac:dyDescent="0.25"/>
  <cols>
    <col min="1" max="1" width="17.5703125" customWidth="1"/>
    <col min="2" max="4" width="14.7109375" customWidth="1"/>
    <col min="5" max="6" width="12.7109375" customWidth="1"/>
    <col min="8" max="8" width="14.85546875" customWidth="1"/>
  </cols>
  <sheetData>
    <row r="1" spans="1:10" x14ac:dyDescent="0.25">
      <c r="A1" s="2" t="s">
        <v>12</v>
      </c>
    </row>
    <row r="3" spans="1:10" x14ac:dyDescent="0.25">
      <c r="A3" t="s">
        <v>9</v>
      </c>
      <c r="B3" s="1" t="s">
        <v>10</v>
      </c>
    </row>
    <row r="4" spans="1:10" x14ac:dyDescent="0.25">
      <c r="A4" t="s">
        <v>0</v>
      </c>
      <c r="B4" s="3">
        <v>0.35</v>
      </c>
    </row>
    <row r="5" spans="1:10" x14ac:dyDescent="0.25">
      <c r="A5" t="s">
        <v>1</v>
      </c>
      <c r="B5" s="3">
        <v>0.45</v>
      </c>
    </row>
    <row r="6" spans="1:10" x14ac:dyDescent="0.25">
      <c r="A6" t="s">
        <v>2</v>
      </c>
      <c r="B6" s="3">
        <v>0.2</v>
      </c>
    </row>
    <row r="8" spans="1:10" x14ac:dyDescent="0.25">
      <c r="B8" t="s">
        <v>11</v>
      </c>
    </row>
    <row r="9" spans="1:10" x14ac:dyDescent="0.25">
      <c r="A9" t="s">
        <v>9</v>
      </c>
      <c r="B9" s="1" t="s">
        <v>7</v>
      </c>
      <c r="C9" s="1" t="s">
        <v>8</v>
      </c>
      <c r="D9" s="1" t="s">
        <v>3</v>
      </c>
    </row>
    <row r="10" spans="1:10" x14ac:dyDescent="0.25">
      <c r="A10" t="s">
        <v>4</v>
      </c>
      <c r="B10" s="4">
        <v>400000</v>
      </c>
      <c r="C10" s="4">
        <v>250000</v>
      </c>
      <c r="D10" s="4">
        <v>50000</v>
      </c>
    </row>
    <row r="11" spans="1:10" x14ac:dyDescent="0.25">
      <c r="A11" t="s">
        <v>5</v>
      </c>
      <c r="B11" s="4">
        <v>-100000</v>
      </c>
      <c r="C11" s="4">
        <v>-50000</v>
      </c>
      <c r="D11" s="4">
        <v>0</v>
      </c>
    </row>
    <row r="12" spans="1:10" x14ac:dyDescent="0.25">
      <c r="A12" t="s">
        <v>6</v>
      </c>
      <c r="B12" s="4">
        <v>-200000</v>
      </c>
      <c r="C12" s="4">
        <v>-75000</v>
      </c>
      <c r="D12" s="4">
        <v>-30000</v>
      </c>
    </row>
    <row r="15" spans="1:10" x14ac:dyDescent="0.25">
      <c r="A15" s="2" t="s">
        <v>42</v>
      </c>
      <c r="B15" t="s">
        <v>9</v>
      </c>
      <c r="F15" s="2" t="s">
        <v>44</v>
      </c>
      <c r="H15" s="2" t="s">
        <v>47</v>
      </c>
      <c r="J15" s="2" t="s">
        <v>51</v>
      </c>
    </row>
    <row r="16" spans="1:10" x14ac:dyDescent="0.25">
      <c r="A16" t="s">
        <v>11</v>
      </c>
      <c r="B16" t="s">
        <v>4</v>
      </c>
      <c r="C16" t="s">
        <v>5</v>
      </c>
      <c r="D16" t="s">
        <v>6</v>
      </c>
      <c r="F16" s="2" t="s">
        <v>45</v>
      </c>
      <c r="H16" s="2" t="s">
        <v>48</v>
      </c>
      <c r="J16" s="2"/>
    </row>
    <row r="17" spans="1:10" x14ac:dyDescent="0.25">
      <c r="A17" s="1" t="s">
        <v>7</v>
      </c>
      <c r="B17" s="4">
        <v>400000</v>
      </c>
      <c r="C17" s="4">
        <v>-100000</v>
      </c>
      <c r="D17" s="4">
        <v>-200000</v>
      </c>
      <c r="F17" s="5">
        <f>MAX(B17:D17)</f>
        <v>400000</v>
      </c>
      <c r="H17" s="5">
        <f>MIN(B17:D17)</f>
        <v>-200000</v>
      </c>
      <c r="J17">
        <f>SUMPRODUCT(B17:D17,$B$21:$D$21)</f>
        <v>55000</v>
      </c>
    </row>
    <row r="18" spans="1:10" x14ac:dyDescent="0.25">
      <c r="A18" s="1" t="s">
        <v>8</v>
      </c>
      <c r="B18" s="4">
        <v>250000</v>
      </c>
      <c r="C18" s="4">
        <v>-50000</v>
      </c>
      <c r="D18" s="4">
        <v>-75000</v>
      </c>
      <c r="F18" s="5">
        <f t="shared" ref="F18:F19" si="0">MAX(B18:D18)</f>
        <v>250000</v>
      </c>
      <c r="H18" s="5">
        <f t="shared" ref="H18:H19" si="1">MIN(B18:D18)</f>
        <v>-75000</v>
      </c>
      <c r="J18">
        <f t="shared" ref="J18:J19" si="2">SUMPRODUCT(B18:D18,$B$21:$D$21)</f>
        <v>50000</v>
      </c>
    </row>
    <row r="19" spans="1:10" x14ac:dyDescent="0.25">
      <c r="A19" s="1" t="s">
        <v>3</v>
      </c>
      <c r="B19" s="4">
        <v>50000</v>
      </c>
      <c r="C19" s="4">
        <v>0</v>
      </c>
      <c r="D19" s="4">
        <v>-30000</v>
      </c>
      <c r="F19" s="5">
        <f t="shared" si="0"/>
        <v>50000</v>
      </c>
      <c r="H19" s="5">
        <f t="shared" si="1"/>
        <v>-30000</v>
      </c>
      <c r="J19">
        <f t="shared" si="2"/>
        <v>11500</v>
      </c>
    </row>
    <row r="21" spans="1:10" x14ac:dyDescent="0.25">
      <c r="A21" s="1" t="s">
        <v>10</v>
      </c>
      <c r="B21" s="3">
        <v>0.35</v>
      </c>
      <c r="C21" s="3">
        <v>0.45</v>
      </c>
      <c r="D21" s="3">
        <v>0.2</v>
      </c>
      <c r="F21" s="5">
        <f>MAX(F17:F19)</f>
        <v>400000</v>
      </c>
      <c r="H21" s="5">
        <f>MAX(H17:H19)</f>
        <v>-30000</v>
      </c>
      <c r="J21">
        <f>MAX(J17:J19)</f>
        <v>55000</v>
      </c>
    </row>
    <row r="22" spans="1:10" x14ac:dyDescent="0.25">
      <c r="F22" t="s">
        <v>46</v>
      </c>
      <c r="H22" t="s">
        <v>46</v>
      </c>
      <c r="J22" t="s">
        <v>46</v>
      </c>
    </row>
    <row r="23" spans="1:10" x14ac:dyDescent="0.25">
      <c r="F23" t="str">
        <f>INDEX(A17:A19,MATCH(F21,F17:F19,0))</f>
        <v>New Plant</v>
      </c>
      <c r="H23" t="str">
        <f>INDEX(A17:A19,MATCH(H21,H17:H19,0))</f>
        <v>Do nothing</v>
      </c>
      <c r="J23" t="str">
        <f>INDEX(A17:A19,MATCH(J21,J17:J19,0))</f>
        <v>New Plant</v>
      </c>
    </row>
    <row r="25" spans="1:10" x14ac:dyDescent="0.25">
      <c r="A25" s="2" t="s">
        <v>50</v>
      </c>
      <c r="B25" t="s">
        <v>9</v>
      </c>
      <c r="F25" s="2" t="s">
        <v>49</v>
      </c>
    </row>
    <row r="26" spans="1:10" x14ac:dyDescent="0.25">
      <c r="A26" t="s">
        <v>11</v>
      </c>
      <c r="B26" t="s">
        <v>4</v>
      </c>
      <c r="C26" t="s">
        <v>5</v>
      </c>
      <c r="D26" t="s">
        <v>6</v>
      </c>
      <c r="F26" s="2" t="s">
        <v>43</v>
      </c>
      <c r="H26" s="2" t="s">
        <v>52</v>
      </c>
    </row>
    <row r="27" spans="1:10" x14ac:dyDescent="0.25">
      <c r="A27" s="1" t="s">
        <v>7</v>
      </c>
      <c r="B27" s="4">
        <f>MAX(B$17:B$19)-B17</f>
        <v>0</v>
      </c>
      <c r="C27" s="4">
        <f t="shared" ref="C27:D27" si="3">MAX(C$17:C$19)-C17</f>
        <v>100000</v>
      </c>
      <c r="D27" s="4">
        <f t="shared" si="3"/>
        <v>170000</v>
      </c>
      <c r="F27" s="5">
        <f>MAX(B27:D27)</f>
        <v>170000</v>
      </c>
    </row>
    <row r="28" spans="1:10" x14ac:dyDescent="0.25">
      <c r="A28" s="1" t="s">
        <v>8</v>
      </c>
      <c r="B28" s="4">
        <f t="shared" ref="B28:D29" si="4">MAX(B$17:B$19)-B18</f>
        <v>150000</v>
      </c>
      <c r="C28" s="4">
        <f t="shared" si="4"/>
        <v>50000</v>
      </c>
      <c r="D28" s="4">
        <f t="shared" si="4"/>
        <v>45000</v>
      </c>
      <c r="F28" s="5">
        <f t="shared" ref="F28:F29" si="5">MAX(B28:D28)</f>
        <v>150000</v>
      </c>
    </row>
    <row r="29" spans="1:10" x14ac:dyDescent="0.25">
      <c r="A29" s="1" t="s">
        <v>3</v>
      </c>
      <c r="B29" s="4">
        <f t="shared" si="4"/>
        <v>350000</v>
      </c>
      <c r="C29" s="4">
        <f t="shared" si="4"/>
        <v>0</v>
      </c>
      <c r="D29" s="4">
        <f t="shared" si="4"/>
        <v>0</v>
      </c>
      <c r="F29" s="5">
        <f t="shared" si="5"/>
        <v>350000</v>
      </c>
    </row>
    <row r="31" spans="1:10" x14ac:dyDescent="0.25">
      <c r="F31" s="5">
        <f>MIN(F27:F29)</f>
        <v>150000</v>
      </c>
    </row>
    <row r="32" spans="1:10" x14ac:dyDescent="0.25">
      <c r="F32" t="s">
        <v>46</v>
      </c>
    </row>
    <row r="33" spans="6:6" x14ac:dyDescent="0.25">
      <c r="F33" t="str">
        <f>INDEX(A27:A29,MATCH(F31,F27:F29))</f>
        <v>Expand Existing</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9"/>
  <sheetViews>
    <sheetView topLeftCell="A10" zoomScale="70" zoomScaleNormal="70" workbookViewId="0">
      <selection activeCell="A39" sqref="A39"/>
    </sheetView>
  </sheetViews>
  <sheetFormatPr defaultRowHeight="15" x14ac:dyDescent="0.25"/>
  <cols>
    <col min="1" max="1" width="19.42578125" customWidth="1"/>
    <col min="13" max="13" width="18.42578125" customWidth="1"/>
  </cols>
  <sheetData>
    <row r="1" spans="1:13" x14ac:dyDescent="0.25">
      <c r="A1" s="2" t="s">
        <v>14</v>
      </c>
    </row>
    <row r="3" spans="1:13" x14ac:dyDescent="0.25">
      <c r="A3" t="s">
        <v>13</v>
      </c>
    </row>
    <row r="4" spans="1:13" x14ac:dyDescent="0.25">
      <c r="A4" t="s">
        <v>15</v>
      </c>
      <c r="B4" s="5">
        <v>65</v>
      </c>
    </row>
    <row r="5" spans="1:13" x14ac:dyDescent="0.25">
      <c r="A5" t="s">
        <v>16</v>
      </c>
      <c r="B5" s="5">
        <v>85</v>
      </c>
    </row>
    <row r="6" spans="1:13" x14ac:dyDescent="0.25">
      <c r="A6" t="s">
        <v>17</v>
      </c>
      <c r="B6" s="5">
        <v>55</v>
      </c>
    </row>
    <row r="9" spans="1:13" x14ac:dyDescent="0.25">
      <c r="A9" t="s">
        <v>18</v>
      </c>
      <c r="B9">
        <v>100</v>
      </c>
      <c r="C9">
        <v>200</v>
      </c>
      <c r="D9">
        <v>300</v>
      </c>
      <c r="E9">
        <v>400</v>
      </c>
      <c r="F9">
        <v>500</v>
      </c>
      <c r="G9">
        <v>600</v>
      </c>
      <c r="H9">
        <v>700</v>
      </c>
      <c r="I9">
        <v>800</v>
      </c>
      <c r="J9">
        <v>900</v>
      </c>
      <c r="K9">
        <v>1000</v>
      </c>
    </row>
    <row r="10" spans="1:13" x14ac:dyDescent="0.25">
      <c r="A10" t="s">
        <v>10</v>
      </c>
      <c r="B10" s="3">
        <v>0.05</v>
      </c>
      <c r="C10" s="3">
        <v>0.05</v>
      </c>
      <c r="D10" s="3">
        <v>0.1</v>
      </c>
      <c r="E10" s="3">
        <v>0.15</v>
      </c>
      <c r="F10" s="3">
        <v>0.2</v>
      </c>
      <c r="G10" s="3">
        <v>0.15</v>
      </c>
      <c r="H10" s="3">
        <v>0.1</v>
      </c>
      <c r="I10" s="3">
        <v>0.1</v>
      </c>
      <c r="J10" s="3">
        <v>0.05</v>
      </c>
      <c r="K10" s="3">
        <v>0.05</v>
      </c>
    </row>
    <row r="13" spans="1:13" x14ac:dyDescent="0.25">
      <c r="A13" s="2" t="s">
        <v>42</v>
      </c>
      <c r="B13" t="s">
        <v>53</v>
      </c>
    </row>
    <row r="14" spans="1:13" x14ac:dyDescent="0.25">
      <c r="A14" t="s">
        <v>11</v>
      </c>
      <c r="B14">
        <v>100</v>
      </c>
      <c r="C14">
        <v>200</v>
      </c>
      <c r="D14">
        <v>300</v>
      </c>
      <c r="E14">
        <v>400</v>
      </c>
      <c r="F14">
        <v>500</v>
      </c>
      <c r="G14">
        <v>600</v>
      </c>
      <c r="H14">
        <v>700</v>
      </c>
      <c r="I14">
        <v>800</v>
      </c>
      <c r="J14">
        <v>900</v>
      </c>
      <c r="K14">
        <v>1000</v>
      </c>
      <c r="M14" s="2" t="s">
        <v>51</v>
      </c>
    </row>
    <row r="15" spans="1:13" x14ac:dyDescent="0.25">
      <c r="A15">
        <v>100</v>
      </c>
      <c r="B15" s="4">
        <f>-$B$4*$A15+$B$5*MIN(B$14,$A15)+IF(B$14&gt;$A15,0,$A15-B$14)*$B$6</f>
        <v>2000</v>
      </c>
      <c r="C15" s="4">
        <f t="shared" ref="C15:K15" si="0">-$B$4*$A15+$B$5*MIN(C$14,$A15)+IF(C$14&gt;$A15,0,$A15-C$14)*$B$6</f>
        <v>2000</v>
      </c>
      <c r="D15" s="4">
        <f t="shared" si="0"/>
        <v>2000</v>
      </c>
      <c r="E15" s="4">
        <f t="shared" si="0"/>
        <v>2000</v>
      </c>
      <c r="F15" s="4">
        <f t="shared" si="0"/>
        <v>2000</v>
      </c>
      <c r="G15" s="4">
        <f t="shared" si="0"/>
        <v>2000</v>
      </c>
      <c r="H15" s="4">
        <f t="shared" si="0"/>
        <v>2000</v>
      </c>
      <c r="I15" s="4">
        <f t="shared" si="0"/>
        <v>2000</v>
      </c>
      <c r="J15" s="4">
        <f t="shared" si="0"/>
        <v>2000</v>
      </c>
      <c r="K15" s="4">
        <f t="shared" si="0"/>
        <v>2000</v>
      </c>
      <c r="M15" s="4">
        <f>SUMPRODUCT(B15:K15,$B$26:$K$26)</f>
        <v>2000</v>
      </c>
    </row>
    <row r="16" spans="1:13" x14ac:dyDescent="0.25">
      <c r="A16">
        <v>200</v>
      </c>
      <c r="B16" s="4">
        <f t="shared" ref="B16:K24" si="1">-$B$4*$A16+$B$5*MIN(B$14,$A16)+IF(B$14&gt;$A16,0,$A16-B$14)*$B$6</f>
        <v>1000</v>
      </c>
      <c r="C16" s="4">
        <f t="shared" si="1"/>
        <v>4000</v>
      </c>
      <c r="D16" s="4">
        <f t="shared" si="1"/>
        <v>4000</v>
      </c>
      <c r="E16" s="4">
        <f t="shared" si="1"/>
        <v>4000</v>
      </c>
      <c r="F16" s="4">
        <f t="shared" si="1"/>
        <v>4000</v>
      </c>
      <c r="G16" s="4">
        <f t="shared" si="1"/>
        <v>4000</v>
      </c>
      <c r="H16" s="4">
        <f t="shared" si="1"/>
        <v>4000</v>
      </c>
      <c r="I16" s="4">
        <f t="shared" si="1"/>
        <v>4000</v>
      </c>
      <c r="J16" s="4">
        <f t="shared" si="1"/>
        <v>4000</v>
      </c>
      <c r="K16" s="4">
        <f t="shared" si="1"/>
        <v>4000</v>
      </c>
      <c r="M16" s="4">
        <f t="shared" ref="M16:M24" si="2">SUMPRODUCT(B16:K16,$B$26:$K$26)</f>
        <v>3850</v>
      </c>
    </row>
    <row r="17" spans="1:13" x14ac:dyDescent="0.25">
      <c r="A17">
        <v>300</v>
      </c>
      <c r="B17" s="4">
        <f t="shared" si="1"/>
        <v>0</v>
      </c>
      <c r="C17" s="4">
        <f t="shared" si="1"/>
        <v>3000</v>
      </c>
      <c r="D17" s="4">
        <f t="shared" si="1"/>
        <v>6000</v>
      </c>
      <c r="E17" s="4">
        <f t="shared" si="1"/>
        <v>6000</v>
      </c>
      <c r="F17" s="4">
        <f t="shared" si="1"/>
        <v>6000</v>
      </c>
      <c r="G17" s="4">
        <f t="shared" si="1"/>
        <v>6000</v>
      </c>
      <c r="H17" s="4">
        <f t="shared" si="1"/>
        <v>6000</v>
      </c>
      <c r="I17" s="4">
        <f t="shared" si="1"/>
        <v>6000</v>
      </c>
      <c r="J17" s="4">
        <f t="shared" si="1"/>
        <v>6000</v>
      </c>
      <c r="K17" s="4">
        <f t="shared" si="1"/>
        <v>6000</v>
      </c>
      <c r="M17" s="4">
        <f t="shared" si="2"/>
        <v>5550</v>
      </c>
    </row>
    <row r="18" spans="1:13" x14ac:dyDescent="0.25">
      <c r="A18">
        <v>400</v>
      </c>
      <c r="B18" s="4">
        <f t="shared" si="1"/>
        <v>-1000</v>
      </c>
      <c r="C18" s="4">
        <f t="shared" si="1"/>
        <v>2000</v>
      </c>
      <c r="D18" s="4">
        <f t="shared" si="1"/>
        <v>5000</v>
      </c>
      <c r="E18" s="4">
        <f t="shared" si="1"/>
        <v>8000</v>
      </c>
      <c r="F18" s="4">
        <f t="shared" si="1"/>
        <v>8000</v>
      </c>
      <c r="G18" s="4">
        <f t="shared" si="1"/>
        <v>8000</v>
      </c>
      <c r="H18" s="4">
        <f t="shared" si="1"/>
        <v>8000</v>
      </c>
      <c r="I18" s="4">
        <f t="shared" si="1"/>
        <v>8000</v>
      </c>
      <c r="J18" s="4">
        <f t="shared" si="1"/>
        <v>8000</v>
      </c>
      <c r="K18" s="4">
        <f t="shared" si="1"/>
        <v>8000</v>
      </c>
      <c r="M18" s="4">
        <f t="shared" si="2"/>
        <v>6950</v>
      </c>
    </row>
    <row r="19" spans="1:13" x14ac:dyDescent="0.25">
      <c r="A19">
        <v>500</v>
      </c>
      <c r="B19" s="4">
        <f t="shared" si="1"/>
        <v>-2000</v>
      </c>
      <c r="C19" s="4">
        <f t="shared" si="1"/>
        <v>1000</v>
      </c>
      <c r="D19" s="4">
        <f t="shared" si="1"/>
        <v>4000</v>
      </c>
      <c r="E19" s="4">
        <f t="shared" si="1"/>
        <v>7000</v>
      </c>
      <c r="F19" s="4">
        <f t="shared" si="1"/>
        <v>10000</v>
      </c>
      <c r="G19" s="4">
        <f t="shared" si="1"/>
        <v>10000</v>
      </c>
      <c r="H19" s="4">
        <f t="shared" si="1"/>
        <v>10000</v>
      </c>
      <c r="I19" s="4">
        <f t="shared" si="1"/>
        <v>10000</v>
      </c>
      <c r="J19" s="4">
        <f t="shared" si="1"/>
        <v>10000</v>
      </c>
      <c r="K19" s="4">
        <f t="shared" si="1"/>
        <v>10000</v>
      </c>
      <c r="M19" s="4">
        <f t="shared" si="2"/>
        <v>7900</v>
      </c>
    </row>
    <row r="20" spans="1:13" x14ac:dyDescent="0.25">
      <c r="A20">
        <v>600</v>
      </c>
      <c r="B20" s="4">
        <f t="shared" si="1"/>
        <v>-3000</v>
      </c>
      <c r="C20" s="4">
        <f t="shared" si="1"/>
        <v>0</v>
      </c>
      <c r="D20" s="4">
        <f t="shared" si="1"/>
        <v>3000</v>
      </c>
      <c r="E20" s="4">
        <f t="shared" si="1"/>
        <v>6000</v>
      </c>
      <c r="F20" s="4">
        <f t="shared" si="1"/>
        <v>9000</v>
      </c>
      <c r="G20" s="4">
        <f t="shared" si="1"/>
        <v>12000</v>
      </c>
      <c r="H20" s="4">
        <f t="shared" si="1"/>
        <v>12000</v>
      </c>
      <c r="I20" s="4">
        <f t="shared" si="1"/>
        <v>12000</v>
      </c>
      <c r="J20" s="4">
        <f t="shared" si="1"/>
        <v>12000</v>
      </c>
      <c r="K20" s="4">
        <f t="shared" si="1"/>
        <v>12000</v>
      </c>
      <c r="M20" s="4">
        <f t="shared" si="2"/>
        <v>8250</v>
      </c>
    </row>
    <row r="21" spans="1:13" x14ac:dyDescent="0.25">
      <c r="A21">
        <v>700</v>
      </c>
      <c r="B21" s="4">
        <f t="shared" si="1"/>
        <v>-4000</v>
      </c>
      <c r="C21" s="4">
        <f t="shared" si="1"/>
        <v>-1000</v>
      </c>
      <c r="D21" s="4">
        <f t="shared" si="1"/>
        <v>2000</v>
      </c>
      <c r="E21" s="4">
        <f t="shared" si="1"/>
        <v>5000</v>
      </c>
      <c r="F21" s="4">
        <f t="shared" si="1"/>
        <v>8000</v>
      </c>
      <c r="G21" s="4">
        <f t="shared" si="1"/>
        <v>11000</v>
      </c>
      <c r="H21" s="4">
        <f t="shared" si="1"/>
        <v>14000</v>
      </c>
      <c r="I21" s="4">
        <f t="shared" si="1"/>
        <v>14000</v>
      </c>
      <c r="J21" s="4">
        <f t="shared" si="1"/>
        <v>14000</v>
      </c>
      <c r="K21" s="4">
        <f t="shared" si="1"/>
        <v>14000</v>
      </c>
      <c r="M21" s="4">
        <f t="shared" si="2"/>
        <v>8150</v>
      </c>
    </row>
    <row r="22" spans="1:13" x14ac:dyDescent="0.25">
      <c r="A22">
        <v>800</v>
      </c>
      <c r="B22" s="4">
        <f t="shared" si="1"/>
        <v>-5000</v>
      </c>
      <c r="C22" s="4">
        <f t="shared" si="1"/>
        <v>-2000</v>
      </c>
      <c r="D22" s="4">
        <f t="shared" si="1"/>
        <v>1000</v>
      </c>
      <c r="E22" s="4">
        <f t="shared" si="1"/>
        <v>4000</v>
      </c>
      <c r="F22" s="4">
        <f t="shared" si="1"/>
        <v>7000</v>
      </c>
      <c r="G22" s="4">
        <f t="shared" si="1"/>
        <v>10000</v>
      </c>
      <c r="H22" s="4">
        <f t="shared" si="1"/>
        <v>13000</v>
      </c>
      <c r="I22" s="4">
        <f t="shared" si="1"/>
        <v>16000</v>
      </c>
      <c r="J22" s="4">
        <f t="shared" si="1"/>
        <v>16000</v>
      </c>
      <c r="K22" s="4">
        <f t="shared" si="1"/>
        <v>16000</v>
      </c>
      <c r="M22" s="4">
        <f t="shared" si="2"/>
        <v>7750</v>
      </c>
    </row>
    <row r="23" spans="1:13" x14ac:dyDescent="0.25">
      <c r="A23">
        <v>900</v>
      </c>
      <c r="B23" s="4">
        <f t="shared" si="1"/>
        <v>-6000</v>
      </c>
      <c r="C23" s="4">
        <f t="shared" si="1"/>
        <v>-3000</v>
      </c>
      <c r="D23" s="4">
        <f t="shared" si="1"/>
        <v>0</v>
      </c>
      <c r="E23" s="4">
        <f t="shared" si="1"/>
        <v>3000</v>
      </c>
      <c r="F23" s="4">
        <f t="shared" si="1"/>
        <v>6000</v>
      </c>
      <c r="G23" s="4">
        <f t="shared" si="1"/>
        <v>9000</v>
      </c>
      <c r="H23" s="4">
        <f t="shared" si="1"/>
        <v>12000</v>
      </c>
      <c r="I23" s="4">
        <f t="shared" si="1"/>
        <v>15000</v>
      </c>
      <c r="J23" s="4">
        <f t="shared" si="1"/>
        <v>18000</v>
      </c>
      <c r="K23" s="4">
        <f t="shared" si="1"/>
        <v>18000</v>
      </c>
      <c r="M23" s="4">
        <f t="shared" si="2"/>
        <v>7050</v>
      </c>
    </row>
    <row r="24" spans="1:13" x14ac:dyDescent="0.25">
      <c r="A24">
        <v>1000</v>
      </c>
      <c r="B24" s="4">
        <f t="shared" si="1"/>
        <v>-7000</v>
      </c>
      <c r="C24" s="4">
        <f t="shared" si="1"/>
        <v>-4000</v>
      </c>
      <c r="D24" s="4">
        <f t="shared" si="1"/>
        <v>-1000</v>
      </c>
      <c r="E24" s="4">
        <f t="shared" si="1"/>
        <v>2000</v>
      </c>
      <c r="F24" s="4">
        <f t="shared" si="1"/>
        <v>5000</v>
      </c>
      <c r="G24" s="4">
        <f t="shared" si="1"/>
        <v>8000</v>
      </c>
      <c r="H24" s="4">
        <f t="shared" si="1"/>
        <v>11000</v>
      </c>
      <c r="I24" s="4">
        <f t="shared" si="1"/>
        <v>14000</v>
      </c>
      <c r="J24" s="4">
        <f t="shared" si="1"/>
        <v>17000</v>
      </c>
      <c r="K24" s="4">
        <f t="shared" si="1"/>
        <v>20000</v>
      </c>
      <c r="M24" s="4">
        <f t="shared" si="2"/>
        <v>6200</v>
      </c>
    </row>
    <row r="26" spans="1:13" x14ac:dyDescent="0.25">
      <c r="A26" s="1" t="s">
        <v>10</v>
      </c>
      <c r="B26" s="3">
        <v>0.05</v>
      </c>
      <c r="C26" s="3">
        <v>0.05</v>
      </c>
      <c r="D26" s="3">
        <v>0.1</v>
      </c>
      <c r="E26" s="3">
        <v>0.15</v>
      </c>
      <c r="F26" s="3">
        <v>0.2</v>
      </c>
      <c r="G26" s="3">
        <v>0.15</v>
      </c>
      <c r="H26" s="3">
        <v>0.1</v>
      </c>
      <c r="I26" s="3">
        <v>0.1</v>
      </c>
      <c r="J26" s="3">
        <v>0.05</v>
      </c>
      <c r="K26" s="3">
        <v>0.05</v>
      </c>
      <c r="M26" s="5">
        <f>MAX(M15:M24)</f>
        <v>8250</v>
      </c>
    </row>
    <row r="27" spans="1:13" x14ac:dyDescent="0.25">
      <c r="M27" s="2" t="s">
        <v>46</v>
      </c>
    </row>
    <row r="28" spans="1:13" x14ac:dyDescent="0.25">
      <c r="M28">
        <f>INDEX(A15:A24,MATCH(M26,M15:M24,0))</f>
        <v>600</v>
      </c>
    </row>
    <row r="29" spans="1:13" x14ac:dyDescent="0.25">
      <c r="A29" s="2" t="s">
        <v>54</v>
      </c>
    </row>
    <row r="30" spans="1:13" ht="15.75" x14ac:dyDescent="0.25">
      <c r="A30" s="7" t="s">
        <v>55</v>
      </c>
      <c r="D30">
        <f>SUMPRODUCT(B26:K26,B14:K14)</f>
        <v>540</v>
      </c>
    </row>
    <row r="32" spans="1:13" x14ac:dyDescent="0.25">
      <c r="A32" t="s">
        <v>46</v>
      </c>
      <c r="B32">
        <v>500</v>
      </c>
      <c r="D32" s="5">
        <f>-B32*B4+B5*500</f>
        <v>10000</v>
      </c>
    </row>
    <row r="33" spans="1:4" x14ac:dyDescent="0.25">
      <c r="B33">
        <v>600</v>
      </c>
      <c r="D33" s="5">
        <f>-B33*B4+B5*D30+60*B6</f>
        <v>10200</v>
      </c>
    </row>
    <row r="35" spans="1:4" x14ac:dyDescent="0.25">
      <c r="A35" t="s">
        <v>56</v>
      </c>
    </row>
    <row r="37" spans="1:4" x14ac:dyDescent="0.25">
      <c r="A37" s="2" t="s">
        <v>57</v>
      </c>
    </row>
    <row r="38" spans="1:4" x14ac:dyDescent="0.25">
      <c r="A38" t="s">
        <v>58</v>
      </c>
    </row>
    <row r="39" spans="1:4" x14ac:dyDescent="0.25">
      <c r="A39" t="s">
        <v>59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41"/>
  <sheetViews>
    <sheetView topLeftCell="A37" zoomScale="80" zoomScaleNormal="80" workbookViewId="0">
      <selection activeCell="H33" sqref="H33"/>
    </sheetView>
  </sheetViews>
  <sheetFormatPr defaultRowHeight="15" x14ac:dyDescent="0.25"/>
  <cols>
    <col min="1" max="1" width="23.140625" customWidth="1"/>
    <col min="2" max="2" width="14.28515625" customWidth="1"/>
    <col min="3" max="4" width="12.7109375" customWidth="1"/>
  </cols>
  <sheetData>
    <row r="1" spans="1:4" x14ac:dyDescent="0.25">
      <c r="A1" s="2" t="s">
        <v>24</v>
      </c>
    </row>
    <row r="3" spans="1:4" x14ac:dyDescent="0.25">
      <c r="A3" t="s">
        <v>25</v>
      </c>
    </row>
    <row r="4" spans="1:4" x14ac:dyDescent="0.25">
      <c r="A4" t="s">
        <v>26</v>
      </c>
      <c r="B4" s="5">
        <v>1150000</v>
      </c>
    </row>
    <row r="5" spans="1:4" x14ac:dyDescent="0.25">
      <c r="A5" t="s">
        <v>27</v>
      </c>
      <c r="B5" s="5">
        <v>-650000</v>
      </c>
    </row>
    <row r="6" spans="1:4" x14ac:dyDescent="0.25">
      <c r="B6" s="5"/>
    </row>
    <row r="7" spans="1:4" x14ac:dyDescent="0.25">
      <c r="A7" t="s">
        <v>33</v>
      </c>
      <c r="B7" s="5">
        <v>50000</v>
      </c>
    </row>
    <row r="9" spans="1:4" x14ac:dyDescent="0.25">
      <c r="A9" t="s">
        <v>31</v>
      </c>
      <c r="B9" s="1" t="s">
        <v>32</v>
      </c>
    </row>
    <row r="10" spans="1:4" x14ac:dyDescent="0.25">
      <c r="A10" t="s">
        <v>22</v>
      </c>
      <c r="B10">
        <v>0.4</v>
      </c>
    </row>
    <row r="11" spans="1:4" x14ac:dyDescent="0.25">
      <c r="A11" t="s">
        <v>23</v>
      </c>
      <c r="B11">
        <f>1-B10</f>
        <v>0.6</v>
      </c>
    </row>
    <row r="13" spans="1:4" x14ac:dyDescent="0.25">
      <c r="A13" t="s">
        <v>28</v>
      </c>
      <c r="B13" t="s">
        <v>30</v>
      </c>
    </row>
    <row r="14" spans="1:4" x14ac:dyDescent="0.25">
      <c r="A14" t="s">
        <v>29</v>
      </c>
      <c r="B14" s="1" t="s">
        <v>19</v>
      </c>
      <c r="C14" s="1" t="s">
        <v>20</v>
      </c>
      <c r="D14" s="1" t="s">
        <v>21</v>
      </c>
    </row>
    <row r="15" spans="1:4" x14ac:dyDescent="0.25">
      <c r="A15" t="s">
        <v>22</v>
      </c>
      <c r="B15">
        <v>0.5</v>
      </c>
      <c r="C15">
        <v>0.3</v>
      </c>
      <c r="D15">
        <v>0.2</v>
      </c>
    </row>
    <row r="16" spans="1:4" x14ac:dyDescent="0.25">
      <c r="A16" t="s">
        <v>23</v>
      </c>
      <c r="B16">
        <v>0.2</v>
      </c>
      <c r="C16">
        <v>0.3</v>
      </c>
      <c r="D16">
        <v>0.5</v>
      </c>
    </row>
    <row r="18" spans="1:8" x14ac:dyDescent="0.25">
      <c r="A18" s="2"/>
      <c r="B18" s="1" t="s">
        <v>19</v>
      </c>
      <c r="C18" s="1" t="s">
        <v>20</v>
      </c>
      <c r="D18" s="1" t="s">
        <v>21</v>
      </c>
    </row>
    <row r="19" spans="1:8" x14ac:dyDescent="0.25">
      <c r="A19" t="s">
        <v>22</v>
      </c>
      <c r="B19" s="6">
        <v>0.63</v>
      </c>
      <c r="C19">
        <v>0.4</v>
      </c>
      <c r="D19" s="6">
        <v>0.21</v>
      </c>
    </row>
    <row r="20" spans="1:8" x14ac:dyDescent="0.25">
      <c r="A20" t="s">
        <v>23</v>
      </c>
      <c r="B20" s="6">
        <v>0.38</v>
      </c>
      <c r="C20">
        <v>0.6</v>
      </c>
      <c r="D20" s="6">
        <v>0.79</v>
      </c>
    </row>
    <row r="22" spans="1:8" x14ac:dyDescent="0.25">
      <c r="A22" t="s">
        <v>73</v>
      </c>
      <c r="B22">
        <v>0.32</v>
      </c>
      <c r="C22">
        <v>0.3</v>
      </c>
      <c r="D22">
        <v>0.38</v>
      </c>
    </row>
    <row r="24" spans="1:8" x14ac:dyDescent="0.25">
      <c r="F24" s="2" t="s">
        <v>74</v>
      </c>
    </row>
    <row r="26" spans="1:8" x14ac:dyDescent="0.25">
      <c r="F26" s="2" t="s">
        <v>75</v>
      </c>
    </row>
    <row r="27" spans="1:8" x14ac:dyDescent="0.25">
      <c r="F27" t="s">
        <v>76</v>
      </c>
      <c r="G27">
        <v>1150000</v>
      </c>
      <c r="H27">
        <v>0</v>
      </c>
    </row>
    <row r="28" spans="1:8" x14ac:dyDescent="0.25">
      <c r="G28">
        <v>0.4</v>
      </c>
      <c r="H28">
        <v>0.6</v>
      </c>
    </row>
    <row r="29" spans="1:8" x14ac:dyDescent="0.25">
      <c r="F29" t="s">
        <v>77</v>
      </c>
      <c r="G29" t="s">
        <v>70</v>
      </c>
    </row>
    <row r="30" spans="1:8" x14ac:dyDescent="0.25">
      <c r="F30">
        <v>460000</v>
      </c>
      <c r="G30">
        <v>70000</v>
      </c>
    </row>
    <row r="32" spans="1:8" x14ac:dyDescent="0.25">
      <c r="F32" s="2" t="s">
        <v>78</v>
      </c>
      <c r="G32">
        <v>390000</v>
      </c>
    </row>
    <row r="34" spans="6:7" x14ac:dyDescent="0.25">
      <c r="F34" s="2" t="s">
        <v>79</v>
      </c>
    </row>
    <row r="35" spans="6:7" x14ac:dyDescent="0.25">
      <c r="F35" t="s">
        <v>80</v>
      </c>
      <c r="G35">
        <v>123000</v>
      </c>
    </row>
    <row r="36" spans="6:7" x14ac:dyDescent="0.25">
      <c r="F36" t="s">
        <v>70</v>
      </c>
      <c r="G36">
        <v>70000</v>
      </c>
    </row>
    <row r="38" spans="6:7" x14ac:dyDescent="0.25">
      <c r="F38" t="s">
        <v>71</v>
      </c>
      <c r="G38" t="s">
        <v>70</v>
      </c>
    </row>
    <row r="39" spans="6:7" x14ac:dyDescent="0.25">
      <c r="F39">
        <v>173000</v>
      </c>
      <c r="G39">
        <v>70000</v>
      </c>
    </row>
    <row r="41" spans="6:7" x14ac:dyDescent="0.25">
      <c r="F41" s="2" t="s">
        <v>81</v>
      </c>
      <c r="G41" s="2">
        <v>103000</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2"/>
  <sheetViews>
    <sheetView tabSelected="1" topLeftCell="A6" workbookViewId="0">
      <selection activeCell="I15" sqref="I15"/>
    </sheetView>
  </sheetViews>
  <sheetFormatPr defaultRowHeight="15" x14ac:dyDescent="0.25"/>
  <cols>
    <col min="1" max="1" width="22" customWidth="1"/>
  </cols>
  <sheetData>
    <row r="1" spans="1:9" x14ac:dyDescent="0.25">
      <c r="A1" s="2" t="s">
        <v>36</v>
      </c>
    </row>
    <row r="2" spans="1:9" x14ac:dyDescent="0.25">
      <c r="E2" t="s">
        <v>72</v>
      </c>
    </row>
    <row r="3" spans="1:9" x14ac:dyDescent="0.25">
      <c r="A3" t="s">
        <v>37</v>
      </c>
      <c r="B3" s="5">
        <v>65</v>
      </c>
      <c r="C3">
        <v>6.5</v>
      </c>
      <c r="F3" t="s">
        <v>34</v>
      </c>
      <c r="G3" t="s">
        <v>35</v>
      </c>
    </row>
    <row r="4" spans="1:9" x14ac:dyDescent="0.25">
      <c r="A4" t="s">
        <v>35</v>
      </c>
      <c r="B4" s="5">
        <v>-25</v>
      </c>
      <c r="C4">
        <v>2.5</v>
      </c>
      <c r="E4" s="1" t="s">
        <v>69</v>
      </c>
      <c r="F4" s="5">
        <f>J30</f>
        <v>9.9473684210526354</v>
      </c>
      <c r="G4" s="5">
        <f>G18</f>
        <v>-1.9999999999999998</v>
      </c>
      <c r="H4">
        <f>SUMPRODUCT(F4:G4,$F$6:$G$6)</f>
        <v>3.6750000000000016</v>
      </c>
    </row>
    <row r="5" spans="1:9" x14ac:dyDescent="0.25">
      <c r="E5" s="1" t="s">
        <v>67</v>
      </c>
      <c r="F5" s="10">
        <f>J23</f>
        <v>2</v>
      </c>
      <c r="G5" s="10">
        <f>J23</f>
        <v>2</v>
      </c>
      <c r="H5">
        <f>SUMPRODUCT(F5:G5,$F$6:$G$6)</f>
        <v>2</v>
      </c>
    </row>
    <row r="6" spans="1:9" x14ac:dyDescent="0.25">
      <c r="A6" t="s">
        <v>38</v>
      </c>
      <c r="B6">
        <v>0.3</v>
      </c>
      <c r="E6" t="s">
        <v>60</v>
      </c>
      <c r="F6">
        <f>D25</f>
        <v>0.47499999999999998</v>
      </c>
      <c r="G6">
        <f>D26</f>
        <v>0.52500000000000002</v>
      </c>
    </row>
    <row r="7" spans="1:9" x14ac:dyDescent="0.25">
      <c r="A7" t="s">
        <v>39</v>
      </c>
      <c r="B7">
        <v>0.7</v>
      </c>
      <c r="G7" s="8" t="s">
        <v>51</v>
      </c>
      <c r="H7" s="15">
        <f>MAX(H4:H5)</f>
        <v>3.6750000000000016</v>
      </c>
    </row>
    <row r="9" spans="1:9" x14ac:dyDescent="0.25">
      <c r="A9" t="s">
        <v>40</v>
      </c>
      <c r="B9" s="5">
        <v>2</v>
      </c>
    </row>
    <row r="10" spans="1:9" x14ac:dyDescent="0.25">
      <c r="E10" t="s">
        <v>71</v>
      </c>
      <c r="F10" t="s">
        <v>70</v>
      </c>
    </row>
    <row r="11" spans="1:9" x14ac:dyDescent="0.25">
      <c r="D11" t="s">
        <v>68</v>
      </c>
      <c r="E11" s="10">
        <f>MAX(H4:H5)+B9</f>
        <v>5.6750000000000016</v>
      </c>
      <c r="F11" s="10">
        <f>B9</f>
        <v>2</v>
      </c>
    </row>
    <row r="12" spans="1:9" x14ac:dyDescent="0.25">
      <c r="A12" t="s">
        <v>41</v>
      </c>
      <c r="B12" s="1" t="s">
        <v>34</v>
      </c>
    </row>
    <row r="13" spans="1:9" x14ac:dyDescent="0.25">
      <c r="A13" t="s">
        <v>34</v>
      </c>
      <c r="B13" s="6">
        <v>0.65</v>
      </c>
      <c r="D13" t="s">
        <v>35</v>
      </c>
    </row>
    <row r="14" spans="1:9" x14ac:dyDescent="0.25">
      <c r="A14" t="s">
        <v>35</v>
      </c>
      <c r="B14" s="6">
        <v>0.4</v>
      </c>
      <c r="E14" t="s">
        <v>34</v>
      </c>
      <c r="F14" t="s">
        <v>35</v>
      </c>
    </row>
    <row r="15" spans="1:9" x14ac:dyDescent="0.25">
      <c r="D15" s="1" t="s">
        <v>62</v>
      </c>
      <c r="E15" s="5">
        <f>$B$3-$B$9</f>
        <v>63</v>
      </c>
      <c r="F15" s="5">
        <f>$B$4-$B$9</f>
        <v>-27</v>
      </c>
      <c r="G15">
        <f>SUMPRODUCT(E15:F15,$E$17:$F$17)</f>
        <v>-8.9999999999999982</v>
      </c>
      <c r="H15" s="5"/>
      <c r="I15" s="5"/>
    </row>
    <row r="16" spans="1:9" x14ac:dyDescent="0.25">
      <c r="D16" s="1" t="s">
        <v>61</v>
      </c>
      <c r="E16" s="5">
        <f>0-$B$9</f>
        <v>-2</v>
      </c>
      <c r="F16" s="5">
        <f>0-$B$9</f>
        <v>-2</v>
      </c>
      <c r="G16">
        <f>SUMPRODUCT(E16:F16,$E$17:$F$17)</f>
        <v>-1.9999999999999998</v>
      </c>
    </row>
    <row r="17" spans="1:10" x14ac:dyDescent="0.25">
      <c r="B17" t="s">
        <v>34</v>
      </c>
      <c r="C17" t="s">
        <v>35</v>
      </c>
      <c r="D17" t="s">
        <v>60</v>
      </c>
      <c r="E17">
        <f>B31</f>
        <v>0.19999999999999998</v>
      </c>
      <c r="F17">
        <f>C31</f>
        <v>0.79999999999999993</v>
      </c>
    </row>
    <row r="18" spans="1:10" x14ac:dyDescent="0.25">
      <c r="A18" t="s">
        <v>66</v>
      </c>
      <c r="B18">
        <f>B6</f>
        <v>0.3</v>
      </c>
      <c r="C18">
        <f>B7</f>
        <v>0.7</v>
      </c>
      <c r="F18" s="8" t="s">
        <v>51</v>
      </c>
      <c r="G18" s="8">
        <f>MAX(G15:G16)</f>
        <v>-1.9999999999999998</v>
      </c>
      <c r="I18" s="5"/>
    </row>
    <row r="19" spans="1:10" x14ac:dyDescent="0.25">
      <c r="B19" s="12"/>
      <c r="H19" t="s">
        <v>34</v>
      </c>
      <c r="I19" t="s">
        <v>35</v>
      </c>
    </row>
    <row r="20" spans="1:10" x14ac:dyDescent="0.25">
      <c r="A20" s="2"/>
      <c r="B20" s="9" t="s">
        <v>34</v>
      </c>
      <c r="C20" t="s">
        <v>35</v>
      </c>
      <c r="G20" s="1" t="s">
        <v>62</v>
      </c>
      <c r="H20" s="5">
        <f>B3</f>
        <v>65</v>
      </c>
      <c r="I20" s="5">
        <f>B4</f>
        <v>-25</v>
      </c>
      <c r="J20">
        <f>SUMPRODUCT(H20:I20,$H$22:$I$22)</f>
        <v>2</v>
      </c>
    </row>
    <row r="21" spans="1:10" x14ac:dyDescent="0.25">
      <c r="A21" s="8" t="s">
        <v>64</v>
      </c>
      <c r="B21" s="6">
        <f>B13</f>
        <v>0.65</v>
      </c>
      <c r="C21" s="6">
        <f>B14</f>
        <v>0.4</v>
      </c>
      <c r="G21" s="1" t="s">
        <v>61</v>
      </c>
      <c r="H21">
        <v>0</v>
      </c>
      <c r="I21">
        <v>0</v>
      </c>
      <c r="J21">
        <f>SUMPRODUCT(H21:I21,$H$22:$I$22)</f>
        <v>0</v>
      </c>
    </row>
    <row r="22" spans="1:10" x14ac:dyDescent="0.25">
      <c r="A22" s="8" t="s">
        <v>63</v>
      </c>
      <c r="B22" s="11">
        <f>1-B21</f>
        <v>0.35</v>
      </c>
      <c r="C22" s="11">
        <f>1-C21</f>
        <v>0.6</v>
      </c>
      <c r="G22" t="s">
        <v>60</v>
      </c>
      <c r="H22">
        <f>B6</f>
        <v>0.3</v>
      </c>
      <c r="I22">
        <f>B7</f>
        <v>0.7</v>
      </c>
    </row>
    <row r="23" spans="1:10" x14ac:dyDescent="0.25">
      <c r="I23" s="8" t="s">
        <v>51</v>
      </c>
      <c r="J23" s="9">
        <f>MAX(J20:J21)</f>
        <v>2</v>
      </c>
    </row>
    <row r="24" spans="1:10" x14ac:dyDescent="0.25">
      <c r="A24" s="2" t="s">
        <v>82</v>
      </c>
      <c r="B24" s="9" t="s">
        <v>34</v>
      </c>
      <c r="C24" t="s">
        <v>35</v>
      </c>
    </row>
    <row r="25" spans="1:10" x14ac:dyDescent="0.25">
      <c r="A25" s="8" t="s">
        <v>64</v>
      </c>
      <c r="B25">
        <f>B21*B$18</f>
        <v>0.19500000000000001</v>
      </c>
      <c r="C25">
        <f>C$18*C21</f>
        <v>0.27999999999999997</v>
      </c>
      <c r="D25">
        <f>SUM(B25:C25)</f>
        <v>0.47499999999999998</v>
      </c>
      <c r="G25" t="s">
        <v>34</v>
      </c>
    </row>
    <row r="26" spans="1:10" x14ac:dyDescent="0.25">
      <c r="A26" s="8" t="s">
        <v>63</v>
      </c>
      <c r="B26">
        <f>B22*B$18</f>
        <v>0.105</v>
      </c>
      <c r="C26">
        <f>C$18*C22</f>
        <v>0.42</v>
      </c>
      <c r="D26">
        <f>SUM(B26:C26)</f>
        <v>0.52500000000000002</v>
      </c>
      <c r="H26" t="s">
        <v>34</v>
      </c>
      <c r="I26" t="s">
        <v>35</v>
      </c>
    </row>
    <row r="27" spans="1:10" x14ac:dyDescent="0.25">
      <c r="B27">
        <f>SUM(B25:B26)</f>
        <v>0.3</v>
      </c>
      <c r="C27">
        <f>SUM(C25:C26)</f>
        <v>0.7</v>
      </c>
      <c r="G27" s="1" t="s">
        <v>62</v>
      </c>
      <c r="H27" s="5">
        <f>$B$3-$B$9</f>
        <v>63</v>
      </c>
      <c r="I27" s="5">
        <f>$B$4-$B$9</f>
        <v>-27</v>
      </c>
      <c r="J27" s="10">
        <f>SUMPRODUCT(H27:I27,$H$29:$I$29)</f>
        <v>9.9473684210526354</v>
      </c>
    </row>
    <row r="28" spans="1:10" x14ac:dyDescent="0.25">
      <c r="G28" s="1" t="s">
        <v>61</v>
      </c>
      <c r="H28" s="5">
        <f>0-$B$9</f>
        <v>-2</v>
      </c>
      <c r="I28" s="5">
        <f>0-$B$9</f>
        <v>-2</v>
      </c>
      <c r="J28">
        <f>SUMPRODUCT(H28:I28,$H$29:$I$29)</f>
        <v>-2</v>
      </c>
    </row>
    <row r="29" spans="1:10" x14ac:dyDescent="0.25">
      <c r="A29" s="2" t="s">
        <v>65</v>
      </c>
      <c r="B29" s="9" t="s">
        <v>34</v>
      </c>
      <c r="C29" t="s">
        <v>35</v>
      </c>
      <c r="G29" t="s">
        <v>60</v>
      </c>
      <c r="H29">
        <f>B30</f>
        <v>0.41052631578947374</v>
      </c>
      <c r="I29">
        <f>C30</f>
        <v>0.58947368421052626</v>
      </c>
    </row>
    <row r="30" spans="1:10" x14ac:dyDescent="0.25">
      <c r="A30" s="8" t="s">
        <v>64</v>
      </c>
      <c r="B30">
        <f>B25/$D25</f>
        <v>0.41052631578947374</v>
      </c>
      <c r="C30">
        <f>C25/$D25</f>
        <v>0.58947368421052626</v>
      </c>
      <c r="D30">
        <f>SUM(B30:C30)</f>
        <v>1</v>
      </c>
      <c r="I30" s="8" t="s">
        <v>51</v>
      </c>
      <c r="J30" s="9">
        <f>MAX(J27:J28)</f>
        <v>9.9473684210526354</v>
      </c>
    </row>
    <row r="31" spans="1:10" x14ac:dyDescent="0.25">
      <c r="A31" s="8" t="s">
        <v>63</v>
      </c>
      <c r="B31">
        <f>B26/$D26</f>
        <v>0.19999999999999998</v>
      </c>
      <c r="C31">
        <f>C26/$D26</f>
        <v>0.79999999999999993</v>
      </c>
      <c r="D31">
        <f>SUM(B31:C31)</f>
        <v>0.99999999999999989</v>
      </c>
    </row>
    <row r="39" spans="1:4" x14ac:dyDescent="0.25">
      <c r="A39" s="2"/>
      <c r="B39" s="2" t="s">
        <v>83</v>
      </c>
    </row>
    <row r="40" spans="1:4" x14ac:dyDescent="0.25">
      <c r="A40" s="2"/>
      <c r="B40" s="2" t="s">
        <v>84</v>
      </c>
      <c r="D40" s="14"/>
    </row>
    <row r="41" spans="1:4" x14ac:dyDescent="0.25">
      <c r="B41" s="2"/>
    </row>
    <row r="42" spans="1:4" x14ac:dyDescent="0.25">
      <c r="B42" s="2"/>
      <c r="C42" s="13"/>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Carlisle Tire</vt:lpstr>
      <vt:lpstr>Buying Shoes</vt:lpstr>
      <vt:lpstr>New Product</vt:lpstr>
      <vt:lpstr>Hit Show</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Ken Murphy</dc:creator>
  <cp:lastModifiedBy>hp</cp:lastModifiedBy>
  <dcterms:created xsi:type="dcterms:W3CDTF">2022-02-21T17:26:54Z</dcterms:created>
  <dcterms:modified xsi:type="dcterms:W3CDTF">2022-03-03T04:22:37Z</dcterms:modified>
</cp:coreProperties>
</file>